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eel scenario" sheetId="1" r:id="rId4"/>
    <sheet state="visible" name="negatief scenario" sheetId="2" r:id="rId5"/>
  </sheets>
  <definedNames/>
  <calcPr/>
  <extLst>
    <ext uri="GoogleSheetsCustomDataVersion2">
      <go:sheetsCustomData xmlns:go="http://customooxmlschemas.google.com/" r:id="rId6" roundtripDataChecksum="iZvJeR0X1SP4fs2oC7fxB92dXY4I0cw7SGjGUBr5/Ao="/>
    </ext>
  </extLst>
</workbook>
</file>

<file path=xl/sharedStrings.xml><?xml version="1.0" encoding="utf-8"?>
<sst xmlns="http://schemas.openxmlformats.org/spreadsheetml/2006/main" count="99" uniqueCount="49">
  <si>
    <t>Ontwikkelfonds scenario</t>
  </si>
  <si>
    <t>reeel voorbeeld met alleen risico opslag</t>
  </si>
  <si>
    <t>Sander Drent</t>
  </si>
  <si>
    <t xml:space="preserve">Start kapitaal </t>
  </si>
  <si>
    <t>100.000 aan toezeggingen minus 1% kosten econobis, we halen alleen op wat we ook nodig hebben.</t>
  </si>
  <si>
    <t xml:space="preserve">Investeerders krijgen naar rato bedragen uitbetaald </t>
  </si>
  <si>
    <t>maximaal bedrag per initiatief</t>
  </si>
  <si>
    <t>Fase</t>
  </si>
  <si>
    <t>Risico opslagen:</t>
  </si>
  <si>
    <t>Maximaal bedrag</t>
  </si>
  <si>
    <t>Haalbaarheid</t>
  </si>
  <si>
    <t>max 10k</t>
  </si>
  <si>
    <t>onderzoeken noodzakelijk voor vergunning aanvraag tot aan onheroepelijke vergunning</t>
  </si>
  <si>
    <t>totaal max 50 k</t>
  </si>
  <si>
    <t>voorbereidingen bouw</t>
  </si>
  <si>
    <t>Aannames</t>
  </si>
  <si>
    <t>Gelden worden op 1 januari van het jaar uitgeleend</t>
  </si>
  <si>
    <t>terugbetaalde gelden uit initiatieven komen 1 jan terug</t>
  </si>
  <si>
    <t>gebruik Econobis kost eenmalig 1%</t>
  </si>
  <si>
    <t>Batterijne</t>
  </si>
  <si>
    <t>Wind lage Weide</t>
  </si>
  <si>
    <t>potentieel toekomstig nieuwe Wind project</t>
  </si>
  <si>
    <t>uitbetaling aan investeerders</t>
  </si>
  <si>
    <t>verlies</t>
  </si>
  <si>
    <t>Uitgeleend uit fonds per 1 jan</t>
  </si>
  <si>
    <t>toezeggings positie</t>
  </si>
  <si>
    <t>Opmerking</t>
  </si>
  <si>
    <t>risico vergoeding</t>
  </si>
  <si>
    <t>jaar</t>
  </si>
  <si>
    <t xml:space="preserve">aflossing </t>
  </si>
  <si>
    <t>totaal</t>
  </si>
  <si>
    <t>per initieel uitgeleende euro</t>
  </si>
  <si>
    <t>haalbaarheid</t>
  </si>
  <si>
    <t>we halen slecht 10.000 van de toegezegde 100.000 op</t>
  </si>
  <si>
    <t>vergunning</t>
  </si>
  <si>
    <t>MER</t>
  </si>
  <si>
    <t>we halen de 50.000 op bij de toezeggers</t>
  </si>
  <si>
    <t>Financial close CF</t>
  </si>
  <si>
    <t xml:space="preserve">De aflossing / risico premie van Batterijne worden naar rato aan investeerder terug betaald / uitgekeerd </t>
  </si>
  <si>
    <t>Leges</t>
  </si>
  <si>
    <t>eigen CF</t>
  </si>
  <si>
    <t>met aflossing en rente uit CF Lage Weide worden naar rato aan investeerder terug betaald / uitgekeerd</t>
  </si>
  <si>
    <t>stop / geen positieve business case meer</t>
  </si>
  <si>
    <t>lening aan Nieuw Windproject wordt afgeboekt in het fonds en naar rato bij de investeerders</t>
  </si>
  <si>
    <t>De "winst" uit Lage Weide wordt gebruikt om het verlies van Nieuw Wind project te dichten en wordt naar rato aan investeerder uitbetaald als aflossing. De reterende "winst" wordt ook naar rato uitgekeerd</t>
  </si>
  <si>
    <t>Winst voor Ontwikkelfonds</t>
  </si>
  <si>
    <t>negatief voorbeeld met alleen risico opslag</t>
  </si>
  <si>
    <t>Wind Lage Weide</t>
  </si>
  <si>
    <t>lening aan Wind Lage Weide wordt afgeboekt in het fonds en naar rato bij de investeerders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</si>
</sst>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_ &quot;€&quot;\ * #,##0_ ;_ &quot;€&quot;\ * \-#,##0_ ;_ &quot;€&quot;\ * &quot;-&quot;??_ ;_ @_ "/>
    <numFmt numFmtId="166" formatCode="_ &quot;€&quot;\ * #,##0.00_ ;_ &quot;€&quot;\ * \-#,##0.00_ ;_ &quot;€&quot;\ * &quot;-&quot;??_ ;_ @_ "/>
    <numFmt numFmtId="167" formatCode="_ &quot;€&quot;\ * #,##0.00_ ;_ &quot;€&quot;\ * \-#,##0.00_ ;_ &quot;€&quot;\ * &quot;-&quot;??.00_ ;_ @_ "/>
  </numFmts>
  <fonts count="11">
    <font>
      <sz val="11.0"/>
      <color theme="1"/>
      <name val="Aptos Narrow"/>
      <scheme val="minor"/>
    </font>
    <font>
      <b/>
      <sz val="11.0"/>
      <color theme="1"/>
      <name val="Arial"/>
    </font>
    <font>
      <b/>
      <color theme="1"/>
      <name val="Arial"/>
    </font>
    <font>
      <color theme="1"/>
      <name val="Arial"/>
    </font>
    <font>
      <color theme="1"/>
      <name val="Aptos Narrow"/>
    </font>
    <font>
      <sz val="11.0"/>
      <color theme="1"/>
      <name val="Arial"/>
    </font>
    <font>
      <sz val="11.0"/>
      <color theme="1"/>
      <name val="Aptos Narrow"/>
    </font>
    <font>
      <b/>
      <sz val="11.0"/>
      <color theme="1"/>
      <name val="Aptos Narrow"/>
    </font>
    <font/>
    <font>
      <sz val="11.0"/>
      <color theme="0"/>
      <name val="Aptos Narrow"/>
    </font>
    <font>
      <b/>
      <sz val="11.0"/>
      <color rgb="FF1F1F1F"/>
      <name val="Google Sans"/>
    </font>
  </fonts>
  <fills count="4">
    <fill>
      <patternFill patternType="none"/>
    </fill>
    <fill>
      <patternFill patternType="lightGray"/>
    </fill>
    <fill>
      <patternFill patternType="solid">
        <fgColor rgb="FF92D050"/>
        <bgColor rgb="FF92D050"/>
      </patternFill>
    </fill>
    <fill>
      <patternFill patternType="solid">
        <fgColor rgb="FFFF0000"/>
        <bgColor rgb="FFFF0000"/>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3" numFmtId="164" xfId="0" applyAlignment="1" applyFont="1" applyNumberFormat="1">
      <alignment readingOrder="0"/>
    </xf>
    <xf borderId="0" fillId="0" fontId="4" numFmtId="0" xfId="0" applyFont="1"/>
    <xf borderId="0" fillId="0" fontId="5" numFmtId="165" xfId="0" applyFont="1" applyNumberFormat="1"/>
    <xf borderId="0" fillId="0" fontId="5" numFmtId="9" xfId="0" applyFont="1" applyNumberFormat="1"/>
    <xf borderId="0" fillId="0" fontId="6" numFmtId="165" xfId="0" applyFont="1" applyNumberFormat="1"/>
    <xf borderId="0" fillId="0" fontId="6" numFmtId="9" xfId="0" applyFont="1" applyNumberFormat="1"/>
    <xf borderId="0" fillId="0" fontId="7" numFmtId="0" xfId="0" applyFont="1"/>
    <xf borderId="1" fillId="0" fontId="7" numFmtId="0" xfId="0" applyAlignment="1" applyBorder="1" applyFont="1">
      <alignment horizontal="center"/>
    </xf>
    <xf borderId="2" fillId="0" fontId="8" numFmtId="0" xfId="0" applyBorder="1" applyFont="1"/>
    <xf borderId="3" fillId="0" fontId="8" numFmtId="0" xfId="0" applyBorder="1" applyFont="1"/>
    <xf borderId="1" fillId="0" fontId="1" numFmtId="0" xfId="0" applyAlignment="1" applyBorder="1" applyFont="1">
      <alignment shrinkToFit="0" wrapText="1"/>
    </xf>
    <xf borderId="4" fillId="0" fontId="1" numFmtId="0" xfId="0" applyAlignment="1" applyBorder="1" applyFont="1">
      <alignment shrinkToFit="0" wrapText="1"/>
    </xf>
    <xf borderId="4" fillId="0" fontId="7" numFmtId="0" xfId="0" applyAlignment="1" applyBorder="1" applyFont="1">
      <alignment shrinkToFit="0" wrapText="1"/>
    </xf>
    <xf borderId="4" fillId="0" fontId="7" numFmtId="0" xfId="0" applyBorder="1" applyFont="1"/>
    <xf borderId="4" fillId="0" fontId="6" numFmtId="0" xfId="0" applyBorder="1" applyFont="1"/>
    <xf borderId="4" fillId="0" fontId="6" numFmtId="166" xfId="0" applyBorder="1" applyFont="1" applyNumberFormat="1"/>
    <xf borderId="4" fillId="0" fontId="5" numFmtId="0" xfId="0" applyBorder="1" applyFont="1"/>
    <xf borderId="1" fillId="0" fontId="3" numFmtId="0" xfId="0" applyAlignment="1" applyBorder="1" applyFont="1">
      <alignment shrinkToFit="0" wrapText="1"/>
    </xf>
    <xf borderId="4" fillId="0" fontId="3" numFmtId="0" xfId="0" applyBorder="1" applyFont="1"/>
    <xf borderId="4" fillId="0" fontId="3" numFmtId="0" xfId="0" applyAlignment="1" applyBorder="1" applyFont="1">
      <alignment shrinkToFit="0" wrapText="1"/>
    </xf>
    <xf borderId="4" fillId="0" fontId="6" numFmtId="165" xfId="0" applyBorder="1" applyFont="1" applyNumberFormat="1"/>
    <xf borderId="4" fillId="0" fontId="6" numFmtId="9" xfId="0" applyBorder="1" applyFont="1" applyNumberFormat="1"/>
    <xf borderId="4" fillId="0" fontId="4" numFmtId="0" xfId="0" applyBorder="1" applyFont="1"/>
    <xf borderId="4" fillId="0" fontId="5" numFmtId="165" xfId="0" applyBorder="1" applyFont="1" applyNumberFormat="1"/>
    <xf borderId="4" fillId="0" fontId="5" numFmtId="0" xfId="0" applyAlignment="1" applyBorder="1" applyFont="1">
      <alignment shrinkToFit="0" wrapText="1"/>
    </xf>
    <xf borderId="4" fillId="2" fontId="6" numFmtId="165" xfId="0" applyBorder="1" applyFill="1" applyFont="1" applyNumberFormat="1"/>
    <xf borderId="4" fillId="2" fontId="6" numFmtId="9" xfId="0" applyBorder="1" applyFont="1" applyNumberFormat="1"/>
    <xf borderId="4" fillId="2" fontId="6" numFmtId="0" xfId="0" applyAlignment="1" applyBorder="1" applyFont="1">
      <alignment shrinkToFit="0" wrapText="1"/>
    </xf>
    <xf borderId="4" fillId="0" fontId="6" numFmtId="167" xfId="0" applyBorder="1" applyFont="1" applyNumberFormat="1"/>
    <xf borderId="4" fillId="2" fontId="6" numFmtId="0" xfId="0" applyBorder="1" applyFont="1"/>
    <xf borderId="4" fillId="0" fontId="4" numFmtId="165" xfId="0" applyBorder="1" applyFont="1" applyNumberFormat="1"/>
    <xf borderId="1" fillId="3" fontId="9" numFmtId="0" xfId="0" applyAlignment="1" applyBorder="1" applyFill="1" applyFont="1">
      <alignment shrinkToFit="0" wrapText="1"/>
    </xf>
    <xf borderId="4" fillId="0" fontId="6" numFmtId="0" xfId="0" applyAlignment="1" applyBorder="1" applyFont="1">
      <alignment shrinkToFit="0" wrapText="1"/>
    </xf>
    <xf borderId="4" fillId="0" fontId="7" numFmtId="165" xfId="0" applyBorder="1" applyFont="1" applyNumberFormat="1"/>
    <xf borderId="4" fillId="0" fontId="7" numFmtId="167" xfId="0" applyBorder="1" applyFont="1" applyNumberFormat="1"/>
    <xf borderId="0" fillId="0" fontId="10" numFmtId="0" xfId="0" applyFont="1"/>
    <xf borderId="1" fillId="0" fontId="1"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75"/>
    <col customWidth="1" min="2" max="2" width="13.25"/>
    <col customWidth="1" min="3" max="3" width="7.63"/>
    <col customWidth="1" min="4" max="4" width="12.75"/>
    <col customWidth="1" min="5" max="5" width="5.0"/>
    <col customWidth="1" min="6" max="6" width="10.63"/>
    <col customWidth="1" min="7" max="7" width="11.88"/>
    <col customWidth="1" min="8" max="8" width="8.38"/>
    <col customWidth="1" min="9" max="9" width="3.75"/>
    <col customWidth="1" min="11" max="11" width="12.13"/>
    <col customWidth="1" min="12" max="12" width="8.13"/>
    <col customWidth="1" min="13" max="13" width="4.38"/>
    <col customWidth="1" min="14" max="14" width="13.63"/>
    <col customWidth="1" min="15" max="15" width="10.25"/>
    <col customWidth="1" min="16" max="16" width="10.38"/>
    <col customWidth="1" min="17" max="18" width="10.63"/>
    <col customWidth="1" min="19" max="19" width="12.25"/>
    <col customWidth="1" min="20" max="20" width="87.13"/>
    <col customWidth="1" min="21" max="29" width="7.63"/>
  </cols>
  <sheetData>
    <row r="1">
      <c r="A1" s="1" t="s">
        <v>0</v>
      </c>
      <c r="B1" s="2" t="s">
        <v>1</v>
      </c>
    </row>
    <row r="2">
      <c r="A2" s="3" t="s">
        <v>2</v>
      </c>
      <c r="B2" s="4">
        <v>46186.0</v>
      </c>
    </row>
    <row r="4">
      <c r="A4" s="5" t="s">
        <v>3</v>
      </c>
      <c r="B4" s="6">
        <v>99000.0</v>
      </c>
      <c r="C4" s="3" t="s">
        <v>4</v>
      </c>
    </row>
    <row r="5">
      <c r="A5" s="3" t="s">
        <v>5</v>
      </c>
      <c r="B5" s="7"/>
    </row>
    <row r="6">
      <c r="A6" s="5" t="s">
        <v>6</v>
      </c>
      <c r="B6" s="8">
        <v>50000.0</v>
      </c>
    </row>
    <row r="7">
      <c r="B7" s="9"/>
    </row>
    <row r="8">
      <c r="A8" s="10" t="s">
        <v>7</v>
      </c>
      <c r="B8" s="10" t="s">
        <v>8</v>
      </c>
      <c r="C8" s="10" t="s">
        <v>9</v>
      </c>
    </row>
    <row r="9">
      <c r="A9" s="5" t="s">
        <v>10</v>
      </c>
      <c r="B9" s="7">
        <v>1.5</v>
      </c>
      <c r="C9" s="5" t="s">
        <v>11</v>
      </c>
    </row>
    <row r="10">
      <c r="A10" s="5" t="s">
        <v>12</v>
      </c>
      <c r="B10" s="9">
        <v>0.5</v>
      </c>
      <c r="C10" s="5" t="s">
        <v>13</v>
      </c>
    </row>
    <row r="11">
      <c r="A11" s="5" t="s">
        <v>14</v>
      </c>
      <c r="B11" s="9">
        <v>0.25</v>
      </c>
      <c r="C11" s="5" t="s">
        <v>13</v>
      </c>
    </row>
    <row r="13">
      <c r="A13" s="2" t="s">
        <v>15</v>
      </c>
    </row>
    <row r="14">
      <c r="A14" s="3" t="s">
        <v>16</v>
      </c>
    </row>
    <row r="15">
      <c r="A15" s="3" t="s">
        <v>17</v>
      </c>
    </row>
    <row r="16">
      <c r="A16" s="3" t="s">
        <v>18</v>
      </c>
    </row>
    <row r="17">
      <c r="A17" s="10"/>
      <c r="B17" s="11" t="s">
        <v>19</v>
      </c>
      <c r="C17" s="12"/>
      <c r="D17" s="13"/>
      <c r="E17" s="10"/>
      <c r="F17" s="11" t="s">
        <v>20</v>
      </c>
      <c r="G17" s="12"/>
      <c r="H17" s="13"/>
      <c r="I17" s="10"/>
      <c r="J17" s="14" t="s">
        <v>21</v>
      </c>
      <c r="K17" s="12"/>
      <c r="L17" s="13"/>
      <c r="M17" s="10"/>
      <c r="N17" s="14" t="s">
        <v>22</v>
      </c>
      <c r="O17" s="12"/>
      <c r="P17" s="13"/>
      <c r="Q17" s="15" t="s">
        <v>23</v>
      </c>
      <c r="R17" s="15" t="s">
        <v>24</v>
      </c>
      <c r="S17" s="16" t="s">
        <v>25</v>
      </c>
      <c r="T17" s="17" t="s">
        <v>26</v>
      </c>
      <c r="U17" s="10"/>
      <c r="V17" s="10"/>
      <c r="W17" s="10"/>
      <c r="X17" s="10"/>
      <c r="Y17" s="10"/>
      <c r="Z17" s="10"/>
      <c r="AA17" s="10"/>
      <c r="AB17" s="10"/>
      <c r="AC17" s="10"/>
    </row>
    <row r="18">
      <c r="A18" s="10"/>
      <c r="B18" s="18"/>
      <c r="C18" s="18"/>
      <c r="D18" s="18"/>
      <c r="F18" s="19"/>
      <c r="G18" s="18"/>
      <c r="H18" s="18"/>
      <c r="J18" s="18"/>
      <c r="K18" s="18"/>
      <c r="L18" s="18"/>
      <c r="N18" s="20"/>
      <c r="O18" s="21" t="s">
        <v>27</v>
      </c>
      <c r="P18" s="13"/>
      <c r="Q18" s="18"/>
      <c r="R18" s="18"/>
      <c r="S18" s="18"/>
      <c r="T18" s="18"/>
    </row>
    <row r="19">
      <c r="A19" s="10" t="s">
        <v>28</v>
      </c>
      <c r="B19" s="18"/>
      <c r="C19" s="18"/>
      <c r="D19" s="18"/>
      <c r="F19" s="19"/>
      <c r="G19" s="18"/>
      <c r="H19" s="18"/>
      <c r="J19" s="18"/>
      <c r="K19" s="18"/>
      <c r="L19" s="18"/>
      <c r="N19" s="20" t="s">
        <v>29</v>
      </c>
      <c r="O19" s="22" t="s">
        <v>30</v>
      </c>
      <c r="P19" s="23" t="s">
        <v>31</v>
      </c>
      <c r="Q19" s="18"/>
      <c r="R19" s="18"/>
      <c r="S19" s="18"/>
      <c r="T19" s="18"/>
    </row>
    <row r="20">
      <c r="A20" s="10">
        <v>1.0</v>
      </c>
      <c r="B20" s="24">
        <v>-5000.0</v>
      </c>
      <c r="C20" s="25">
        <f t="shared" ref="C20:C21" si="1">B9</f>
        <v>1.5</v>
      </c>
      <c r="D20" s="18" t="s">
        <v>32</v>
      </c>
      <c r="F20" s="19"/>
      <c r="G20" s="18"/>
      <c r="H20" s="18"/>
      <c r="J20" s="19">
        <v>-5000.0</v>
      </c>
      <c r="K20" s="18" t="s">
        <v>32</v>
      </c>
      <c r="L20" s="25">
        <f t="shared" ref="L20:L21" si="2">B9</f>
        <v>1.5</v>
      </c>
      <c r="N20" s="24">
        <v>0.0</v>
      </c>
      <c r="O20" s="24"/>
      <c r="P20" s="26"/>
      <c r="Q20" s="24"/>
      <c r="R20" s="24">
        <f>-J20-B20</f>
        <v>10000</v>
      </c>
      <c r="S20" s="27">
        <f t="shared" ref="S20:S23" si="3">B$4-R20</f>
        <v>89000</v>
      </c>
      <c r="T20" s="28" t="s">
        <v>33</v>
      </c>
    </row>
    <row r="21">
      <c r="A21" s="10">
        <v>2.0</v>
      </c>
      <c r="B21" s="24">
        <v>-30000.0</v>
      </c>
      <c r="C21" s="25">
        <f t="shared" si="1"/>
        <v>0.5</v>
      </c>
      <c r="D21" s="18" t="s">
        <v>34</v>
      </c>
      <c r="F21" s="27">
        <v>-10000.0</v>
      </c>
      <c r="G21" s="18" t="s">
        <v>32</v>
      </c>
      <c r="H21" s="25">
        <f t="shared" ref="H21:H22" si="4">B9</f>
        <v>1.5</v>
      </c>
      <c r="J21" s="19">
        <v>-20000.0</v>
      </c>
      <c r="K21" s="18" t="s">
        <v>35</v>
      </c>
      <c r="L21" s="25">
        <f t="shared" si="2"/>
        <v>0.5</v>
      </c>
      <c r="N21" s="24">
        <v>0.0</v>
      </c>
      <c r="O21" s="24"/>
      <c r="P21" s="26"/>
      <c r="Q21" s="24"/>
      <c r="R21" s="24">
        <f>R20-B21-F21-J21</f>
        <v>70000</v>
      </c>
      <c r="S21" s="27">
        <f t="shared" si="3"/>
        <v>29000</v>
      </c>
      <c r="T21" s="28" t="s">
        <v>36</v>
      </c>
    </row>
    <row r="22">
      <c r="A22" s="10">
        <v>3.0</v>
      </c>
      <c r="B22" s="29">
        <f>-B20*(1+C20)-B21*(1+C21)</f>
        <v>57500</v>
      </c>
      <c r="C22" s="30"/>
      <c r="D22" s="31" t="s">
        <v>37</v>
      </c>
      <c r="F22" s="27">
        <v>-35000.0</v>
      </c>
      <c r="G22" s="18" t="s">
        <v>35</v>
      </c>
      <c r="H22" s="25">
        <f t="shared" si="4"/>
        <v>0.5</v>
      </c>
      <c r="J22" s="18"/>
      <c r="K22" s="18"/>
      <c r="L22" s="18"/>
      <c r="N22" s="24">
        <f>-B20-B21</f>
        <v>35000</v>
      </c>
      <c r="O22" s="24">
        <f>B22-N22</f>
        <v>22500</v>
      </c>
      <c r="P22" s="32">
        <f t="shared" ref="P22:P23" si="5">O22/R21</f>
        <v>0.3214285714</v>
      </c>
      <c r="Q22" s="24"/>
      <c r="R22" s="24">
        <f>R21+B20+B21-F22</f>
        <v>70000</v>
      </c>
      <c r="S22" s="27">
        <f t="shared" si="3"/>
        <v>29000</v>
      </c>
      <c r="T22" s="28" t="s">
        <v>38</v>
      </c>
    </row>
    <row r="23">
      <c r="A23" s="10">
        <v>4.0</v>
      </c>
      <c r="B23" s="24"/>
      <c r="C23" s="18"/>
      <c r="D23" s="18"/>
      <c r="F23" s="29">
        <f>-F21*(1.1)^2-F22*1.1</f>
        <v>50600</v>
      </c>
      <c r="G23" s="33" t="s">
        <v>39</v>
      </c>
      <c r="H23" s="33" t="s">
        <v>40</v>
      </c>
      <c r="J23" s="18"/>
      <c r="K23" s="18"/>
      <c r="L23" s="18"/>
      <c r="N23" s="34">
        <f>-F21-F22</f>
        <v>45000</v>
      </c>
      <c r="O23" s="24">
        <f>F23-N23</f>
        <v>5600</v>
      </c>
      <c r="P23" s="32">
        <f t="shared" si="5"/>
        <v>0.08</v>
      </c>
      <c r="Q23" s="24"/>
      <c r="R23" s="24">
        <f>R22-N23</f>
        <v>25000</v>
      </c>
      <c r="S23" s="27">
        <f t="shared" si="3"/>
        <v>74000</v>
      </c>
      <c r="T23" s="28" t="s">
        <v>41</v>
      </c>
    </row>
    <row r="24">
      <c r="A24" s="10">
        <v>5.0</v>
      </c>
      <c r="B24" s="24"/>
      <c r="C24" s="18"/>
      <c r="D24" s="18"/>
      <c r="F24" s="24"/>
      <c r="G24" s="18"/>
      <c r="H24" s="18"/>
      <c r="J24" s="35" t="s">
        <v>42</v>
      </c>
      <c r="K24" s="12"/>
      <c r="L24" s="13"/>
      <c r="N24" s="24"/>
      <c r="O24" s="24">
        <f>-Q24</f>
        <v>-25000</v>
      </c>
      <c r="P24" s="32">
        <f>O24/R21</f>
        <v>-0.3571428571</v>
      </c>
      <c r="Q24" s="24">
        <f>-J20-J21</f>
        <v>25000</v>
      </c>
      <c r="R24" s="24">
        <f>R23+J20+J21</f>
        <v>0</v>
      </c>
      <c r="S24" s="24">
        <f>S23</f>
        <v>74000</v>
      </c>
      <c r="T24" s="28" t="s">
        <v>43</v>
      </c>
    </row>
    <row r="25">
      <c r="A25" s="10">
        <v>6.0</v>
      </c>
      <c r="B25" s="24"/>
      <c r="C25" s="18"/>
      <c r="D25" s="18"/>
      <c r="F25" s="24"/>
      <c r="G25" s="18"/>
      <c r="H25" s="18"/>
      <c r="J25" s="18"/>
      <c r="K25" s="18"/>
      <c r="L25" s="18"/>
      <c r="N25" s="24"/>
      <c r="O25" s="24"/>
      <c r="P25" s="26"/>
      <c r="Q25" s="24"/>
      <c r="R25" s="24">
        <f t="shared" ref="R25:S25" si="6">R24</f>
        <v>0</v>
      </c>
      <c r="S25" s="24">
        <f t="shared" si="6"/>
        <v>74000</v>
      </c>
      <c r="T25" s="28"/>
    </row>
    <row r="26" ht="15.75" customHeight="1">
      <c r="A26" s="10">
        <v>7.0</v>
      </c>
      <c r="B26" s="24"/>
      <c r="C26" s="18"/>
      <c r="D26" s="18"/>
      <c r="F26" s="24">
        <f>-F21*(1+H21)-F22*(1+H22)-F23</f>
        <v>26900</v>
      </c>
      <c r="G26" s="36" t="s">
        <v>37</v>
      </c>
      <c r="H26" s="18"/>
      <c r="J26" s="18"/>
      <c r="K26" s="18"/>
      <c r="L26" s="18"/>
      <c r="N26" s="24">
        <f>O25*(1+B5)</f>
        <v>0</v>
      </c>
      <c r="O26" s="34">
        <f>F26</f>
        <v>26900</v>
      </c>
      <c r="P26" s="32">
        <f>O26/R22</f>
        <v>0.3842857143</v>
      </c>
      <c r="Q26" s="27">
        <v>-25000.0</v>
      </c>
      <c r="R26" s="27">
        <f>R25</f>
        <v>0</v>
      </c>
      <c r="S26" s="24">
        <f>S25-Q26</f>
        <v>99000</v>
      </c>
      <c r="T26" s="28" t="s">
        <v>44</v>
      </c>
    </row>
    <row r="27" ht="15.75" customHeight="1">
      <c r="A27" s="10">
        <v>8.0</v>
      </c>
      <c r="B27" s="24"/>
      <c r="C27" s="18"/>
      <c r="D27" s="18"/>
      <c r="F27" s="24"/>
      <c r="G27" s="18"/>
      <c r="H27" s="18"/>
      <c r="J27" s="18"/>
      <c r="K27" s="18"/>
      <c r="L27" s="18"/>
      <c r="N27" s="24"/>
      <c r="O27" s="26"/>
      <c r="P27" s="26"/>
      <c r="Q27" s="24"/>
      <c r="R27" s="24"/>
      <c r="S27" s="24"/>
      <c r="T27" s="18"/>
    </row>
    <row r="28" ht="15.75" customHeight="1">
      <c r="B28" s="24"/>
      <c r="C28" s="18"/>
      <c r="D28" s="18"/>
      <c r="F28" s="24"/>
      <c r="G28" s="18"/>
      <c r="H28" s="18"/>
      <c r="J28" s="18"/>
      <c r="K28" s="18"/>
      <c r="L28" s="18"/>
      <c r="N28" s="24"/>
      <c r="O28" s="26"/>
      <c r="P28" s="26"/>
      <c r="Q28" s="24"/>
      <c r="R28" s="24"/>
      <c r="S28" s="24"/>
      <c r="T28" s="18"/>
    </row>
    <row r="29" ht="15.75" customHeight="1">
      <c r="A29" s="10" t="s">
        <v>45</v>
      </c>
      <c r="B29" s="37">
        <f>SUM(B20:B25)</f>
        <v>22500</v>
      </c>
      <c r="C29" s="17"/>
      <c r="D29" s="17"/>
      <c r="E29" s="10"/>
      <c r="F29" s="37">
        <f>SUM(F21:F26)</f>
        <v>32500</v>
      </c>
      <c r="G29" s="17"/>
      <c r="H29" s="17"/>
      <c r="I29" s="10"/>
      <c r="J29" s="37">
        <f>SUM(J20:J28)</f>
        <v>-25000</v>
      </c>
      <c r="K29" s="17"/>
      <c r="L29" s="17"/>
      <c r="M29" s="10"/>
      <c r="N29" s="17"/>
      <c r="O29" s="37">
        <f>SUM(O20:O26)</f>
        <v>30000</v>
      </c>
      <c r="P29" s="38">
        <f>O29/R22</f>
        <v>0.4285714286</v>
      </c>
      <c r="Q29" s="37"/>
      <c r="R29" s="37"/>
      <c r="S29" s="37"/>
      <c r="T29" s="17"/>
      <c r="U29" s="10"/>
      <c r="V29" s="10"/>
      <c r="W29" s="10"/>
      <c r="X29" s="10"/>
      <c r="Y29" s="10"/>
      <c r="Z29" s="10"/>
      <c r="AA29" s="10"/>
      <c r="AB29" s="10"/>
      <c r="AC29" s="10"/>
    </row>
    <row r="30" ht="15.75" customHeight="1"/>
    <row r="31" ht="15.75" customHeight="1"/>
    <row r="32" ht="15.75" customHeight="1">
      <c r="J32" s="8"/>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6">
    <mergeCell ref="B17:D17"/>
    <mergeCell ref="F17:H17"/>
    <mergeCell ref="J17:L17"/>
    <mergeCell ref="N17:P17"/>
    <mergeCell ref="O18:P18"/>
    <mergeCell ref="J24:L2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75"/>
    <col customWidth="1" min="2" max="2" width="13.25"/>
    <col customWidth="1" min="3" max="3" width="7.63"/>
    <col customWidth="1" min="4" max="4" width="12.75"/>
    <col customWidth="1" min="5" max="5" width="5.0"/>
    <col customWidth="1" min="6" max="6" width="10.63"/>
    <col customWidth="1" min="7" max="7" width="11.88"/>
    <col customWidth="1" min="8" max="8" width="8.38"/>
    <col customWidth="1" min="9" max="9" width="3.75"/>
    <col customWidth="1" min="11" max="11" width="12.13"/>
    <col customWidth="1" min="12" max="12" width="8.13"/>
    <col customWidth="1" min="13" max="13" width="4.38"/>
    <col customWidth="1" min="14" max="14" width="13.63"/>
    <col customWidth="1" min="15" max="15" width="10.25"/>
    <col customWidth="1" min="16" max="16" width="10.38"/>
    <col customWidth="1" min="17" max="18" width="10.63"/>
    <col customWidth="1" min="19" max="19" width="12.25"/>
    <col customWidth="1" min="20" max="20" width="87.13"/>
    <col customWidth="1" min="21" max="29" width="7.63"/>
  </cols>
  <sheetData>
    <row r="1">
      <c r="A1" s="1" t="s">
        <v>0</v>
      </c>
      <c r="B1" s="39" t="s">
        <v>46</v>
      </c>
    </row>
    <row r="2">
      <c r="A2" s="3" t="s">
        <v>2</v>
      </c>
      <c r="B2" s="4">
        <v>46186.0</v>
      </c>
    </row>
    <row r="4">
      <c r="A4" s="5" t="s">
        <v>3</v>
      </c>
      <c r="B4" s="6">
        <v>99000.0</v>
      </c>
      <c r="C4" s="3" t="s">
        <v>4</v>
      </c>
    </row>
    <row r="5">
      <c r="A5" s="3" t="s">
        <v>5</v>
      </c>
      <c r="B5" s="7"/>
    </row>
    <row r="6">
      <c r="A6" s="5" t="s">
        <v>6</v>
      </c>
      <c r="B6" s="8">
        <v>50000.0</v>
      </c>
    </row>
    <row r="7">
      <c r="B7" s="9"/>
    </row>
    <row r="8">
      <c r="A8" s="10" t="s">
        <v>7</v>
      </c>
      <c r="B8" s="10" t="s">
        <v>8</v>
      </c>
      <c r="C8" s="10" t="s">
        <v>9</v>
      </c>
    </row>
    <row r="9">
      <c r="A9" s="5" t="s">
        <v>10</v>
      </c>
      <c r="B9" s="7">
        <v>1.5</v>
      </c>
      <c r="C9" s="5" t="s">
        <v>11</v>
      </c>
    </row>
    <row r="10">
      <c r="A10" s="5" t="s">
        <v>12</v>
      </c>
      <c r="B10" s="9">
        <v>0.5</v>
      </c>
      <c r="C10" s="5" t="s">
        <v>13</v>
      </c>
    </row>
    <row r="11">
      <c r="A11" s="5" t="s">
        <v>14</v>
      </c>
      <c r="B11" s="9">
        <v>0.25</v>
      </c>
      <c r="C11" s="5" t="s">
        <v>13</v>
      </c>
    </row>
    <row r="13">
      <c r="A13" s="2" t="s">
        <v>15</v>
      </c>
    </row>
    <row r="14">
      <c r="A14" s="3" t="s">
        <v>16</v>
      </c>
    </row>
    <row r="15">
      <c r="A15" s="3" t="s">
        <v>17</v>
      </c>
    </row>
    <row r="16">
      <c r="A16" s="3" t="s">
        <v>18</v>
      </c>
    </row>
    <row r="17">
      <c r="A17" s="10"/>
      <c r="B17" s="11" t="s">
        <v>19</v>
      </c>
      <c r="C17" s="12"/>
      <c r="D17" s="13"/>
      <c r="E17" s="10"/>
      <c r="F17" s="40" t="s">
        <v>47</v>
      </c>
      <c r="G17" s="12"/>
      <c r="H17" s="13"/>
      <c r="I17" s="10"/>
      <c r="J17" s="14" t="s">
        <v>21</v>
      </c>
      <c r="K17" s="12"/>
      <c r="L17" s="13"/>
      <c r="M17" s="10"/>
      <c r="N17" s="14" t="s">
        <v>22</v>
      </c>
      <c r="O17" s="12"/>
      <c r="P17" s="13"/>
      <c r="Q17" s="15" t="s">
        <v>23</v>
      </c>
      <c r="R17" s="15" t="s">
        <v>24</v>
      </c>
      <c r="S17" s="16" t="s">
        <v>25</v>
      </c>
      <c r="T17" s="17" t="s">
        <v>26</v>
      </c>
      <c r="U17" s="10"/>
      <c r="V17" s="10"/>
      <c r="W17" s="10"/>
      <c r="X17" s="10"/>
      <c r="Y17" s="10"/>
      <c r="Z17" s="10"/>
      <c r="AA17" s="10"/>
      <c r="AB17" s="10"/>
      <c r="AC17" s="10"/>
    </row>
    <row r="18">
      <c r="A18" s="10"/>
      <c r="B18" s="18"/>
      <c r="C18" s="18"/>
      <c r="D18" s="18"/>
      <c r="F18" s="19"/>
      <c r="G18" s="18"/>
      <c r="H18" s="18"/>
      <c r="J18" s="18"/>
      <c r="K18" s="18"/>
      <c r="L18" s="18"/>
      <c r="N18" s="20"/>
      <c r="O18" s="21" t="s">
        <v>27</v>
      </c>
      <c r="P18" s="13"/>
      <c r="Q18" s="18"/>
      <c r="R18" s="18"/>
      <c r="S18" s="18"/>
      <c r="T18" s="18"/>
    </row>
    <row r="19">
      <c r="A19" s="10" t="s">
        <v>28</v>
      </c>
      <c r="B19" s="18"/>
      <c r="C19" s="18"/>
      <c r="D19" s="18"/>
      <c r="F19" s="19"/>
      <c r="G19" s="18"/>
      <c r="H19" s="18"/>
      <c r="J19" s="18"/>
      <c r="K19" s="18"/>
      <c r="L19" s="18"/>
      <c r="N19" s="20" t="s">
        <v>29</v>
      </c>
      <c r="O19" s="22" t="s">
        <v>30</v>
      </c>
      <c r="P19" s="23" t="s">
        <v>31</v>
      </c>
      <c r="Q19" s="18"/>
      <c r="R19" s="18"/>
      <c r="S19" s="18"/>
      <c r="T19" s="18"/>
    </row>
    <row r="20">
      <c r="A20" s="10">
        <v>1.0</v>
      </c>
      <c r="B20" s="24">
        <v>-5000.0</v>
      </c>
      <c r="C20" s="25">
        <f t="shared" ref="C20:C21" si="1">B9</f>
        <v>1.5</v>
      </c>
      <c r="D20" s="18" t="s">
        <v>32</v>
      </c>
      <c r="F20" s="19"/>
      <c r="G20" s="18"/>
      <c r="H20" s="18"/>
      <c r="J20" s="19">
        <v>-5000.0</v>
      </c>
      <c r="K20" s="18" t="s">
        <v>32</v>
      </c>
      <c r="L20" s="25">
        <f t="shared" ref="L20:L21" si="2">B9</f>
        <v>1.5</v>
      </c>
      <c r="N20" s="24">
        <v>0.0</v>
      </c>
      <c r="O20" s="24"/>
      <c r="P20" s="26"/>
      <c r="Q20" s="24"/>
      <c r="R20" s="24">
        <f>-J20-B20</f>
        <v>10000</v>
      </c>
      <c r="S20" s="27">
        <f t="shared" ref="S20:S22" si="3">B$4-R20</f>
        <v>89000</v>
      </c>
      <c r="T20" s="28" t="s">
        <v>33</v>
      </c>
    </row>
    <row r="21">
      <c r="A21" s="10">
        <v>2.0</v>
      </c>
      <c r="B21" s="24">
        <v>-30000.0</v>
      </c>
      <c r="C21" s="25">
        <f t="shared" si="1"/>
        <v>0.5</v>
      </c>
      <c r="D21" s="18" t="s">
        <v>34</v>
      </c>
      <c r="F21" s="27">
        <v>-10000.0</v>
      </c>
      <c r="G21" s="18" t="s">
        <v>32</v>
      </c>
      <c r="H21" s="25">
        <f t="shared" ref="H21:H22" si="4">B9</f>
        <v>1.5</v>
      </c>
      <c r="J21" s="19">
        <v>-20000.0</v>
      </c>
      <c r="K21" s="18" t="s">
        <v>35</v>
      </c>
      <c r="L21" s="25">
        <f t="shared" si="2"/>
        <v>0.5</v>
      </c>
      <c r="N21" s="24">
        <v>0.0</v>
      </c>
      <c r="O21" s="24"/>
      <c r="P21" s="26"/>
      <c r="Q21" s="24"/>
      <c r="R21" s="24">
        <f>R20-B21-F21-J21</f>
        <v>70000</v>
      </c>
      <c r="S21" s="27">
        <f t="shared" si="3"/>
        <v>29000</v>
      </c>
      <c r="T21" s="28" t="s">
        <v>36</v>
      </c>
    </row>
    <row r="22">
      <c r="A22" s="10">
        <v>3.0</v>
      </c>
      <c r="B22" s="29">
        <f>-B20*(1+C20)-B21*(1+C21)</f>
        <v>57500</v>
      </c>
      <c r="C22" s="30"/>
      <c r="D22" s="31" t="s">
        <v>37</v>
      </c>
      <c r="F22" s="27">
        <v>-35000.0</v>
      </c>
      <c r="G22" s="18" t="s">
        <v>35</v>
      </c>
      <c r="H22" s="25">
        <f t="shared" si="4"/>
        <v>0.5</v>
      </c>
      <c r="J22" s="18"/>
      <c r="K22" s="18"/>
      <c r="L22" s="18"/>
      <c r="N22" s="24">
        <f>-B20-B21</f>
        <v>35000</v>
      </c>
      <c r="O22" s="24">
        <f>B22-N22</f>
        <v>22500</v>
      </c>
      <c r="P22" s="32">
        <f t="shared" ref="P22:P23" si="5">O22/R21</f>
        <v>0.3214285714</v>
      </c>
      <c r="Q22" s="24"/>
      <c r="R22" s="24">
        <f>R21+B20+B21-F22</f>
        <v>70000</v>
      </c>
      <c r="S22" s="27">
        <f t="shared" si="3"/>
        <v>29000</v>
      </c>
      <c r="T22" s="28" t="s">
        <v>38</v>
      </c>
    </row>
    <row r="23">
      <c r="A23" s="1">
        <v>4.0</v>
      </c>
      <c r="B23" s="24"/>
      <c r="C23" s="18"/>
      <c r="D23" s="18"/>
      <c r="F23" s="24"/>
      <c r="G23" s="18"/>
      <c r="H23" s="18"/>
      <c r="J23" s="35" t="s">
        <v>42</v>
      </c>
      <c r="K23" s="12"/>
      <c r="L23" s="13"/>
      <c r="N23" s="24"/>
      <c r="O23" s="27">
        <f t="shared" ref="O23:O24" si="6">-Q23</f>
        <v>-25000</v>
      </c>
      <c r="P23" s="32">
        <f t="shared" si="5"/>
        <v>-0.3571428571</v>
      </c>
      <c r="Q23" s="24">
        <f>-J20-J21</f>
        <v>25000</v>
      </c>
      <c r="R23" s="24">
        <f>R22-Q23</f>
        <v>45000</v>
      </c>
      <c r="S23" s="24">
        <f t="shared" ref="S23:S24" si="7">S22</f>
        <v>29000</v>
      </c>
      <c r="T23" s="28" t="s">
        <v>43</v>
      </c>
    </row>
    <row r="24">
      <c r="A24" s="1">
        <v>5.0</v>
      </c>
      <c r="B24" s="24"/>
      <c r="C24" s="18"/>
      <c r="D24" s="18"/>
      <c r="F24" s="35" t="s">
        <v>42</v>
      </c>
      <c r="G24" s="12"/>
      <c r="H24" s="13"/>
      <c r="J24" s="18"/>
      <c r="K24" s="18"/>
      <c r="L24" s="18"/>
      <c r="N24" s="24"/>
      <c r="O24" s="24">
        <f t="shared" si="6"/>
        <v>-45000</v>
      </c>
      <c r="P24" s="32">
        <f>O24/R22</f>
        <v>-0.6428571429</v>
      </c>
      <c r="Q24" s="24">
        <f>-F21-F22</f>
        <v>45000</v>
      </c>
      <c r="R24" s="27">
        <v>0.0</v>
      </c>
      <c r="S24" s="24">
        <f t="shared" si="7"/>
        <v>29000</v>
      </c>
      <c r="T24" s="28" t="s">
        <v>48</v>
      </c>
    </row>
    <row r="25" ht="15.75" customHeight="1">
      <c r="B25" s="24"/>
      <c r="C25" s="18"/>
      <c r="D25" s="18"/>
      <c r="F25" s="24"/>
      <c r="G25" s="18"/>
      <c r="H25" s="18"/>
      <c r="J25" s="18"/>
      <c r="K25" s="18"/>
      <c r="L25" s="18"/>
      <c r="N25" s="24"/>
      <c r="O25" s="26"/>
      <c r="P25" s="26"/>
      <c r="Q25" s="24"/>
      <c r="R25" s="24"/>
      <c r="S25" s="24"/>
      <c r="T25" s="18"/>
    </row>
    <row r="26" ht="15.75" customHeight="1">
      <c r="A26" s="10" t="s">
        <v>45</v>
      </c>
      <c r="B26" s="37">
        <f>SUM(B20:B24)</f>
        <v>22500</v>
      </c>
      <c r="C26" s="17"/>
      <c r="D26" s="17"/>
      <c r="E26" s="10"/>
      <c r="F26" s="37">
        <f>SUM(F21:F24)</f>
        <v>-45000</v>
      </c>
      <c r="G26" s="17"/>
      <c r="H26" s="17"/>
      <c r="I26" s="10"/>
      <c r="J26" s="37">
        <f>SUM(J20:J25)</f>
        <v>-25000</v>
      </c>
      <c r="K26" s="17"/>
      <c r="L26" s="17"/>
      <c r="M26" s="10"/>
      <c r="N26" s="37">
        <f t="shared" ref="N26:O26" si="8">SUM(N20:N24)</f>
        <v>35000</v>
      </c>
      <c r="O26" s="37">
        <f t="shared" si="8"/>
        <v>-47500</v>
      </c>
      <c r="P26" s="38">
        <f>O26/R22</f>
        <v>-0.6785714286</v>
      </c>
      <c r="Q26" s="37">
        <f>SUM(Q20:Q24)</f>
        <v>70000</v>
      </c>
      <c r="R26" s="37"/>
      <c r="S26" s="37"/>
      <c r="T26" s="17"/>
      <c r="U26" s="10"/>
      <c r="V26" s="10"/>
      <c r="W26" s="10"/>
      <c r="X26" s="10"/>
      <c r="Y26" s="10"/>
      <c r="Z26" s="10"/>
      <c r="AA26" s="10"/>
      <c r="AB26" s="10"/>
      <c r="AC26" s="10"/>
    </row>
    <row r="27" ht="15.75" customHeight="1"/>
    <row r="28" ht="15.75" customHeight="1"/>
    <row r="29" ht="15.75" customHeight="1">
      <c r="J29" s="8"/>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B17:D17"/>
    <mergeCell ref="F17:H17"/>
    <mergeCell ref="J17:L17"/>
    <mergeCell ref="N17:P17"/>
    <mergeCell ref="O18:P18"/>
    <mergeCell ref="J23:L23"/>
    <mergeCell ref="F24:H2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2026-05-02T19:50:09Z</dcterms:created>
  <dc:creator>Sander Drent</dc:creator>
</cp:coreProperties>
</file>